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8700" activeTab="0"/>
  </bookViews>
  <sheets>
    <sheet name="лист" sheetId="1" r:id="rId1"/>
  </sheets>
  <definedNames>
    <definedName name="_xlnm.Print_Area" localSheetId="0">'лист'!$A$1:$H$66</definedName>
  </definedNames>
  <calcPr fullCalcOnLoad="1"/>
</workbook>
</file>

<file path=xl/sharedStrings.xml><?xml version="1.0" encoding="utf-8"?>
<sst xmlns="http://schemas.openxmlformats.org/spreadsheetml/2006/main" count="129" uniqueCount="105">
  <si>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</si>
  <si>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</si>
  <si>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</si>
  <si>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</si>
  <si>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</si>
  <si>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</si>
  <si>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</si>
  <si>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</si>
  <si>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</si>
  <si>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</si>
  <si>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</si>
  <si>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</si>
  <si>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</si>
  <si>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</si>
  <si>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</si>
  <si>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</si>
  <si>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</si>
  <si>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</si>
  <si>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</si>
  <si>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</si>
  <si>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</si>
  <si>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</si>
  <si>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</si>
  <si>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</si>
  <si>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</si>
  <si>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</si>
  <si>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</si>
  <si>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</si>
  <si>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</si>
  <si>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</si>
  <si>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</si>
  <si>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</si>
  <si>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</si>
  <si>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</si>
  <si>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</si>
  <si>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</si>
  <si>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</si>
  <si>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</si>
  <si>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</si>
  <si>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</si>
  <si>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</si>
  <si>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</si>
  <si>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</si>
  <si>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</si>
  <si>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</si>
  <si>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</si>
  <si>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</si>
  <si>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</si>
  <si>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</si>
  <si>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</si>
  <si>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</si>
  <si>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</si>
  <si>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</si>
  <si>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</si>
  <si>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</si>
  <si>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</si>
  <si>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</si>
  <si>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</si>
  <si>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</si>
  <si>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</si>
  <si>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</si>
  <si>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</si>
  <si>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</si>
  <si>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</si>
  <si>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</si>
  <si>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</si>
  <si>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</si>
  <si>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</si>
  <si>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</si>
  <si>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</si>
  <si>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</si>
  <si>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</si>
  <si>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</si>
  <si>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</si>
  <si>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</si>
  <si>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</si>
  <si>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</si>
  <si>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</si>
  <si>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</si>
  <si>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</si>
  <si>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</si>
  <si>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</si>
  <si>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</si>
  <si>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</si>
  <si>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</si>
  <si>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</si>
  <si>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</si>
  <si>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</si>
  <si>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</si>
  <si>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</si>
  <si>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</si>
  <si>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</si>
  <si>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</si>
  <si>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</si>
  <si>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</si>
  <si>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</si>
  <si>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</si>
  <si>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</si>
  <si>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</si>
  <si>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2240 (2610-737,9892=390,450+250,020+97,51920)</t>
  </si>
  <si>
    <t>Будівництво комплексу вольєрів та приміщень для леопардів та рисей у Черкаському зоологічному парку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</si>
  <si>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</t>
  </si>
  <si>
    <t>Будівництво об’єктів зливової каналізації: зливова напірна каналізація по вул. Смілянській від накопичувального басейну (між вул. Хоменка та вул. Вернигори) до перехрестя з вул. Вернигори; зливова каналізація по вул. Смілянській від вул. Вернигори до пере</t>
  </si>
  <si>
    <t xml:space="preserve">Очищування накопичувальних басейнів по провулку Фурманова та по провулку Чапаєва </t>
  </si>
  <si>
    <t>Надійшло* /   Профінансовано** станом на 17.11.2014</t>
  </si>
</sst>
</file>

<file path=xl/styles.xml><?xml version="1.0" encoding="utf-8"?>
<styleSheet xmlns="http://schemas.openxmlformats.org/spreadsheetml/2006/main">
  <numFmts count="7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19" applyFont="1">
      <alignment/>
      <protection/>
    </xf>
    <xf numFmtId="0" fontId="6" fillId="0" borderId="0" xfId="0" applyFont="1" applyFill="1" applyAlignment="1">
      <alignment/>
    </xf>
    <xf numFmtId="0" fontId="6" fillId="0" borderId="0" xfId="19" applyFont="1">
      <alignment/>
      <protection/>
    </xf>
    <xf numFmtId="0" fontId="8" fillId="0" borderId="0" xfId="19" applyFont="1" applyAlignment="1">
      <alignment horizontal="center" wrapText="1"/>
      <protection/>
    </xf>
    <xf numFmtId="0" fontId="5" fillId="0" borderId="0" xfId="19" applyFont="1" applyBorder="1">
      <alignment/>
      <protection/>
    </xf>
    <xf numFmtId="4" fontId="10" fillId="0" borderId="1" xfId="19" applyNumberFormat="1" applyFont="1" applyFill="1" applyBorder="1" applyAlignment="1">
      <alignment horizontal="center" vertical="center"/>
      <protection/>
    </xf>
    <xf numFmtId="0" fontId="10" fillId="0" borderId="0" xfId="19" applyFont="1" applyBorder="1">
      <alignment/>
      <protection/>
    </xf>
    <xf numFmtId="49" fontId="10" fillId="0" borderId="1" xfId="19" applyNumberFormat="1" applyFont="1" applyFill="1" applyBorder="1" applyAlignment="1">
      <alignment horizontal="center" vertical="center" wrapText="1"/>
      <protection/>
    </xf>
    <xf numFmtId="0" fontId="5" fillId="0" borderId="0" xfId="19" applyFont="1" applyAlignment="1">
      <alignment horizontal="center"/>
      <protection/>
    </xf>
    <xf numFmtId="4" fontId="10" fillId="0" borderId="1" xfId="19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0" fontId="10" fillId="0" borderId="0" xfId="19" applyFont="1">
      <alignment/>
      <protection/>
    </xf>
    <xf numFmtId="0" fontId="10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0" fillId="0" borderId="0" xfId="19" applyFont="1" applyAlignment="1">
      <alignment horizontal="center"/>
      <protection/>
    </xf>
    <xf numFmtId="4" fontId="10" fillId="0" borderId="1" xfId="22" applyNumberFormat="1" applyFont="1" applyFill="1" applyBorder="1" applyAlignment="1">
      <alignment horizontal="center" vertical="center"/>
    </xf>
    <xf numFmtId="0" fontId="10" fillId="0" borderId="1" xfId="19" applyFont="1" applyFill="1" applyBorder="1">
      <alignment/>
      <protection/>
    </xf>
    <xf numFmtId="0" fontId="10" fillId="0" borderId="1" xfId="19" applyFont="1" applyFill="1" applyBorder="1" applyAlignment="1">
      <alignment horizontal="center"/>
      <protection/>
    </xf>
    <xf numFmtId="10" fontId="10" fillId="0" borderId="1" xfId="22" applyNumberFormat="1" applyFont="1" applyFill="1" applyBorder="1" applyAlignment="1">
      <alignment/>
    </xf>
    <xf numFmtId="0" fontId="10" fillId="0" borderId="1" xfId="19" applyNumberFormat="1" applyFont="1" applyFill="1" applyBorder="1" applyAlignment="1">
      <alignment horizontal="center"/>
      <protection/>
    </xf>
    <xf numFmtId="0" fontId="6" fillId="0" borderId="1" xfId="19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9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43" fontId="8" fillId="0" borderId="1" xfId="0" applyNumberFormat="1" applyFont="1" applyFill="1" applyBorder="1" applyAlignment="1">
      <alignment/>
    </xf>
    <xf numFmtId="4" fontId="10" fillId="0" borderId="1" xfId="19" applyNumberFormat="1" applyFont="1" applyFill="1" applyBorder="1" applyAlignment="1">
      <alignment horizontal="left" vertical="center"/>
      <protection/>
    </xf>
    <xf numFmtId="0" fontId="8" fillId="0" borderId="1" xfId="19" applyFont="1" applyFill="1" applyBorder="1">
      <alignment/>
      <protection/>
    </xf>
    <xf numFmtId="4" fontId="8" fillId="0" borderId="1" xfId="19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4" applyNumberFormat="1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center"/>
      <protection/>
    </xf>
    <xf numFmtId="4" fontId="10" fillId="0" borderId="1" xfId="24" applyNumberFormat="1" applyFont="1" applyFill="1" applyBorder="1" applyAlignment="1">
      <alignment horizontal="center" vertical="center"/>
    </xf>
    <xf numFmtId="0" fontId="10" fillId="0" borderId="1" xfId="19" applyNumberFormat="1" applyFont="1" applyFill="1" applyBorder="1" applyAlignment="1">
      <alignment horizontal="center" vertical="center" wrapText="1"/>
      <protection/>
    </xf>
    <xf numFmtId="0" fontId="10" fillId="0" borderId="1" xfId="19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center" vertical="center" wrapText="1"/>
      <protection/>
    </xf>
    <xf numFmtId="0" fontId="6" fillId="0" borderId="1" xfId="19" applyFont="1" applyFill="1" applyBorder="1">
      <alignment/>
      <protection/>
    </xf>
    <xf numFmtId="0" fontId="13" fillId="0" borderId="1" xfId="19" applyFont="1" applyFill="1" applyBorder="1" applyAlignment="1">
      <alignment horizontal="center"/>
      <protection/>
    </xf>
    <xf numFmtId="49" fontId="10" fillId="0" borderId="1" xfId="19" applyNumberFormat="1" applyFont="1" applyFill="1" applyBorder="1" applyAlignment="1">
      <alignment horizontal="center" vertical="center"/>
      <protection/>
    </xf>
    <xf numFmtId="43" fontId="10" fillId="0" borderId="1" xfId="24" applyFont="1" applyFill="1" applyBorder="1" applyAlignment="1">
      <alignment horizontal="center" vertical="center"/>
    </xf>
    <xf numFmtId="0" fontId="10" fillId="0" borderId="1" xfId="24" applyNumberFormat="1" applyFont="1" applyFill="1" applyBorder="1" applyAlignment="1">
      <alignment horizontal="center" vertical="center"/>
    </xf>
    <xf numFmtId="0" fontId="10" fillId="2" borderId="1" xfId="19" applyFont="1" applyFill="1" applyBorder="1">
      <alignment/>
      <protection/>
    </xf>
    <xf numFmtId="4" fontId="10" fillId="2" borderId="1" xfId="19" applyNumberFormat="1" applyFont="1" applyFill="1" applyBorder="1" applyAlignment="1">
      <alignment horizontal="center" vertical="center"/>
      <protection/>
    </xf>
    <xf numFmtId="0" fontId="8" fillId="2" borderId="1" xfId="19" applyFont="1" applyFill="1" applyBorder="1">
      <alignment/>
      <protection/>
    </xf>
    <xf numFmtId="4" fontId="8" fillId="2" borderId="1" xfId="19" applyNumberFormat="1" applyFont="1" applyFill="1" applyBorder="1" applyAlignment="1">
      <alignment horizontal="center" vertical="center"/>
      <protection/>
    </xf>
    <xf numFmtId="16" fontId="8" fillId="2" borderId="1" xfId="19" applyNumberFormat="1" applyFont="1" applyFill="1" applyBorder="1" applyAlignment="1">
      <alignment horizontal="center"/>
      <protection/>
    </xf>
    <xf numFmtId="0" fontId="12" fillId="2" borderId="1" xfId="19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9" applyFont="1" applyFill="1" applyBorder="1" applyAlignment="1">
      <alignment horizontal="center" vertical="center"/>
      <protection/>
    </xf>
    <xf numFmtId="0" fontId="9" fillId="0" borderId="1" xfId="19" applyFont="1" applyFill="1" applyBorder="1" applyAlignment="1">
      <alignment horizontal="center" vertical="center" wrapText="1"/>
      <protection/>
    </xf>
    <xf numFmtId="0" fontId="5" fillId="0" borderId="0" xfId="19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4" applyNumberFormat="1" applyFont="1" applyFill="1" applyBorder="1" applyAlignment="1">
      <alignment horizontal="center" vertical="center"/>
    </xf>
    <xf numFmtId="195" fontId="8" fillId="2" borderId="1" xfId="22" applyFont="1" applyFill="1" applyBorder="1" applyAlignment="1">
      <alignment horizontal="center" vertical="center"/>
    </xf>
    <xf numFmtId="218" fontId="8" fillId="2" borderId="1" xfId="2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95" fontId="10" fillId="0" borderId="1" xfId="22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9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4" applyNumberFormat="1" applyFont="1" applyFill="1" applyBorder="1" applyAlignment="1">
      <alignment horizontal="center" vertical="center"/>
    </xf>
    <xf numFmtId="0" fontId="11" fillId="0" borderId="0" xfId="19" applyFont="1" applyFill="1">
      <alignment/>
      <protection/>
    </xf>
    <xf numFmtId="218" fontId="10" fillId="0" borderId="1" xfId="24" applyNumberFormat="1" applyFont="1" applyFill="1" applyBorder="1" applyAlignment="1">
      <alignment horizontal="center" vertical="center"/>
    </xf>
    <xf numFmtId="218" fontId="8" fillId="0" borderId="1" xfId="22" applyNumberFormat="1" applyFont="1" applyFill="1" applyBorder="1" applyAlignment="1">
      <alignment horizontal="center" vertical="center"/>
    </xf>
    <xf numFmtId="0" fontId="10" fillId="0" borderId="1" xfId="19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9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9" applyNumberFormat="1" applyFont="1" applyFill="1" applyBorder="1" applyAlignment="1">
      <alignment vertical="center"/>
      <protection/>
    </xf>
    <xf numFmtId="4" fontId="10" fillId="0" borderId="1" xfId="19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9" applyFont="1" applyBorder="1" applyAlignment="1">
      <alignment wrapText="1"/>
      <protection/>
    </xf>
    <xf numFmtId="4" fontId="8" fillId="0" borderId="1" xfId="19" applyNumberFormat="1" applyFont="1" applyBorder="1" applyAlignment="1">
      <alignment wrapText="1"/>
      <protection/>
    </xf>
    <xf numFmtId="4" fontId="8" fillId="0" borderId="1" xfId="19" applyNumberFormat="1" applyFont="1" applyBorder="1" applyAlignment="1">
      <alignment horizontal="center" wrapText="1"/>
      <protection/>
    </xf>
    <xf numFmtId="0" fontId="14" fillId="0" borderId="1" xfId="19" applyFont="1" applyBorder="1" applyAlignment="1">
      <alignment wrapText="1"/>
      <protection/>
    </xf>
    <xf numFmtId="0" fontId="8" fillId="2" borderId="1" xfId="19" applyFont="1" applyFill="1" applyBorder="1" applyAlignment="1">
      <alignment horizontal="center"/>
      <protection/>
    </xf>
    <xf numFmtId="0" fontId="8" fillId="3" borderId="1" xfId="19" applyFont="1" applyFill="1" applyBorder="1" applyAlignment="1">
      <alignment horizontal="center" vertical="center" wrapText="1"/>
      <protection/>
    </xf>
    <xf numFmtId="0" fontId="6" fillId="3" borderId="1" xfId="19" applyFont="1" applyFill="1" applyBorder="1">
      <alignment/>
      <protection/>
    </xf>
    <xf numFmtId="0" fontId="8" fillId="3" borderId="1" xfId="19" applyFont="1" applyFill="1" applyBorder="1" applyAlignment="1">
      <alignment horizontal="left" wrapText="1"/>
      <protection/>
    </xf>
    <xf numFmtId="4" fontId="8" fillId="3" borderId="1" xfId="19" applyNumberFormat="1" applyFont="1" applyFill="1" applyBorder="1" applyAlignment="1">
      <alignment horizontal="center" vertical="center"/>
      <protection/>
    </xf>
    <xf numFmtId="4" fontId="8" fillId="3" borderId="1" xfId="24" applyNumberFormat="1" applyFont="1" applyFill="1" applyBorder="1" applyAlignment="1">
      <alignment horizontal="center" vertical="center"/>
    </xf>
    <xf numFmtId="218" fontId="8" fillId="3" borderId="1" xfId="22" applyNumberFormat="1" applyFont="1" applyFill="1" applyBorder="1" applyAlignment="1">
      <alignment horizontal="center" vertical="center"/>
    </xf>
    <xf numFmtId="0" fontId="8" fillId="3" borderId="1" xfId="19" applyFont="1" applyFill="1" applyBorder="1" applyAlignment="1">
      <alignment horizontal="center"/>
      <protection/>
    </xf>
    <xf numFmtId="0" fontId="10" fillId="3" borderId="1" xfId="19" applyFont="1" applyFill="1" applyBorder="1">
      <alignment/>
      <protection/>
    </xf>
    <xf numFmtId="0" fontId="8" fillId="3" borderId="1" xfId="19" applyFont="1" applyFill="1" applyBorder="1" applyAlignment="1">
      <alignment horizontal="left" vertical="top" wrapText="1"/>
      <protection/>
    </xf>
    <xf numFmtId="0" fontId="5" fillId="0" borderId="1" xfId="19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16" fillId="0" borderId="0" xfId="19" applyFont="1">
      <alignment/>
      <protection/>
    </xf>
    <xf numFmtId="222" fontId="10" fillId="0" borderId="1" xfId="18" applyNumberFormat="1" applyFont="1" applyBorder="1" applyAlignment="1">
      <alignment horizontal="center"/>
      <protection/>
    </xf>
    <xf numFmtId="0" fontId="10" fillId="0" borderId="1" xfId="19" applyNumberFormat="1" applyFont="1" applyBorder="1" applyAlignment="1">
      <alignment wrapText="1"/>
      <protection/>
    </xf>
    <xf numFmtId="0" fontId="10" fillId="0" borderId="1" xfId="19" applyFont="1" applyBorder="1">
      <alignment/>
      <protection/>
    </xf>
    <xf numFmtId="0" fontId="10" fillId="0" borderId="1" xfId="19" applyFont="1" applyBorder="1" applyAlignment="1">
      <alignment horizontal="center"/>
      <protection/>
    </xf>
    <xf numFmtId="4" fontId="10" fillId="0" borderId="1" xfId="19" applyNumberFormat="1" applyFont="1" applyBorder="1" applyAlignment="1">
      <alignment horizontal="center"/>
      <protection/>
    </xf>
    <xf numFmtId="0" fontId="14" fillId="0" borderId="2" xfId="19" applyFont="1" applyBorder="1" applyAlignment="1">
      <alignment horizontal="left" wrapText="1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0" xfId="19" applyFont="1" applyAlignment="1">
      <alignment horizontal="center"/>
      <protection/>
    </xf>
    <xf numFmtId="0" fontId="7" fillId="0" borderId="0" xfId="19" applyFont="1" applyAlignment="1">
      <alignment horizontal="center" wrapText="1"/>
      <protection/>
    </xf>
    <xf numFmtId="0" fontId="8" fillId="0" borderId="2" xfId="19" applyFont="1" applyBorder="1" applyAlignment="1">
      <alignment horizontal="center" wrapText="1"/>
      <protection/>
    </xf>
    <xf numFmtId="0" fontId="8" fillId="0" borderId="3" xfId="19" applyFont="1" applyBorder="1" applyAlignment="1">
      <alignment horizontal="center" wrapText="1"/>
      <protection/>
    </xf>
    <xf numFmtId="0" fontId="8" fillId="0" borderId="4" xfId="19" applyFont="1" applyBorder="1" applyAlignment="1">
      <alignment horizontal="center" wrapText="1"/>
      <protection/>
    </xf>
    <xf numFmtId="0" fontId="14" fillId="0" borderId="2" xfId="19" applyFont="1" applyFill="1" applyBorder="1" applyAlignment="1">
      <alignment horizontal="left" wrapText="1"/>
      <protection/>
    </xf>
    <xf numFmtId="0" fontId="15" fillId="0" borderId="3" xfId="0" applyFont="1" applyFill="1" applyBorder="1" applyAlignment="1">
      <alignment/>
    </xf>
    <xf numFmtId="0" fontId="15" fillId="0" borderId="4" xfId="0" applyFont="1" applyFill="1" applyBorder="1" applyAlignment="1">
      <alignment/>
    </xf>
    <xf numFmtId="0" fontId="8" fillId="2" borderId="2" xfId="19" applyFont="1" applyFill="1" applyBorder="1" applyAlignment="1">
      <alignment horizontal="center" wrapText="1"/>
      <protection/>
    </xf>
    <xf numFmtId="0" fontId="8" fillId="2" borderId="3" xfId="19" applyFont="1" applyFill="1" applyBorder="1" applyAlignment="1">
      <alignment horizontal="center" wrapText="1"/>
      <protection/>
    </xf>
    <xf numFmtId="0" fontId="8" fillId="2" borderId="4" xfId="19" applyFont="1" applyFill="1" applyBorder="1" applyAlignment="1">
      <alignment horizontal="center" wrapText="1"/>
      <protection/>
    </xf>
    <xf numFmtId="4" fontId="10" fillId="0" borderId="1" xfId="19" applyNumberFormat="1" applyFont="1" applyFill="1" applyBorder="1" applyAlignment="1">
      <alignment horizontal="center" vertical="center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03.10.14" xfId="18"/>
    <cellStyle name="Обычный_дод 8 до бюджету 2012" xfId="19"/>
    <cellStyle name="Followed Hyperlink" xfId="20"/>
    <cellStyle name="Percent" xfId="21"/>
    <cellStyle name="Comma" xfId="22"/>
    <cellStyle name="Comma [0]" xfId="23"/>
    <cellStyle name="Финансовый_дод 8 до бюджету 201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75" zoomScaleNormal="75" zoomScaleSheetLayoutView="75" workbookViewId="0" topLeftCell="A16">
      <selection activeCell="A57" sqref="A57:C61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421875" style="1" customWidth="1"/>
    <col min="4" max="4" width="15.57421875" style="1" hidden="1" customWidth="1"/>
    <col min="5" max="5" width="13.140625" style="1" hidden="1" customWidth="1"/>
    <col min="6" max="6" width="19.8515625" style="9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49"/>
      <c r="E2" s="49"/>
      <c r="F2" s="50"/>
      <c r="G2" s="50"/>
    </row>
    <row r="3" spans="6:8" ht="15.75">
      <c r="F3" s="50"/>
      <c r="G3" s="99"/>
      <c r="H3" s="100"/>
    </row>
    <row r="4" spans="1:8" ht="20.25">
      <c r="A4" s="109" t="s">
        <v>89</v>
      </c>
      <c r="B4" s="109"/>
      <c r="C4" s="109"/>
      <c r="D4" s="109"/>
      <c r="E4" s="109"/>
      <c r="F4" s="109"/>
      <c r="G4" s="109"/>
      <c r="H4" s="109"/>
    </row>
    <row r="5" spans="1:8" ht="26.25" customHeight="1">
      <c r="A5" s="110" t="s">
        <v>93</v>
      </c>
      <c r="B5" s="110"/>
      <c r="C5" s="110"/>
      <c r="D5" s="110"/>
      <c r="E5" s="110"/>
      <c r="F5" s="110"/>
      <c r="G5" s="110"/>
      <c r="H5" s="110"/>
    </row>
    <row r="6" spans="3:8" ht="18.75">
      <c r="C6" s="4"/>
      <c r="F6" s="3"/>
      <c r="G6" s="5"/>
      <c r="H6" s="5" t="s">
        <v>79</v>
      </c>
    </row>
    <row r="7" spans="1:8" ht="109.5" customHeight="1">
      <c r="A7" s="51" t="s">
        <v>0</v>
      </c>
      <c r="B7" s="48" t="s">
        <v>1</v>
      </c>
      <c r="C7" s="51" t="s">
        <v>2</v>
      </c>
      <c r="D7" s="52" t="s">
        <v>3</v>
      </c>
      <c r="E7" s="52" t="s">
        <v>4</v>
      </c>
      <c r="F7" s="48" t="s">
        <v>94</v>
      </c>
      <c r="G7" s="48" t="s">
        <v>104</v>
      </c>
      <c r="H7" s="48" t="s">
        <v>88</v>
      </c>
    </row>
    <row r="8" spans="1:8" s="53" customFormat="1" ht="54" customHeight="1">
      <c r="A8" s="17"/>
      <c r="B8" s="17"/>
      <c r="C8" s="24" t="s">
        <v>5</v>
      </c>
      <c r="D8" s="17"/>
      <c r="E8" s="17"/>
      <c r="F8" s="18"/>
      <c r="G8" s="25"/>
      <c r="H8" s="19"/>
    </row>
    <row r="9" spans="1:8" s="53" customFormat="1" ht="37.5">
      <c r="A9" s="17"/>
      <c r="B9" s="17"/>
      <c r="C9" s="54" t="s">
        <v>90</v>
      </c>
      <c r="D9" s="6"/>
      <c r="E9" s="6"/>
      <c r="F9" s="32">
        <v>50700</v>
      </c>
      <c r="G9" s="32">
        <v>54487.35</v>
      </c>
      <c r="H9" s="55">
        <f>SUM(G9/F9)</f>
        <v>1.0747011834319526</v>
      </c>
    </row>
    <row r="10" spans="1:8" s="53" customFormat="1" ht="18.75" customHeight="1">
      <c r="A10" s="17"/>
      <c r="B10" s="17"/>
      <c r="C10" s="56" t="s">
        <v>91</v>
      </c>
      <c r="D10" s="6"/>
      <c r="E10" s="6"/>
      <c r="F10" s="32">
        <v>8700000</v>
      </c>
      <c r="G10" s="101">
        <f>7397822.18+789.95+1009.19</f>
        <v>7399621.32</v>
      </c>
      <c r="H10" s="55">
        <f>SUM(G10/F10)</f>
        <v>0.8505311862068966</v>
      </c>
    </row>
    <row r="11" spans="1:8" s="53" customFormat="1" ht="18.75">
      <c r="A11" s="42"/>
      <c r="B11" s="42"/>
      <c r="C11" s="57" t="s">
        <v>6</v>
      </c>
      <c r="D11" s="43"/>
      <c r="E11" s="43"/>
      <c r="F11" s="58">
        <f>SUM(F9:F10)</f>
        <v>8750700</v>
      </c>
      <c r="G11" s="59">
        <f>SUM(G9:G10)</f>
        <v>7454108.67</v>
      </c>
      <c r="H11" s="60">
        <f>SUM(G11/F11)</f>
        <v>0.8518299873153005</v>
      </c>
    </row>
    <row r="12" spans="1:8" s="53" customFormat="1" ht="18.75">
      <c r="A12" s="17"/>
      <c r="B12" s="17"/>
      <c r="C12" s="61" t="s">
        <v>86</v>
      </c>
      <c r="D12" s="26"/>
      <c r="E12" s="26"/>
      <c r="F12" s="32">
        <v>10716673.59</v>
      </c>
      <c r="G12" s="62"/>
      <c r="H12" s="55"/>
    </row>
    <row r="13" spans="1:8" s="53" customFormat="1" ht="18.75">
      <c r="A13" s="44"/>
      <c r="B13" s="42"/>
      <c r="C13" s="63" t="s">
        <v>7</v>
      </c>
      <c r="D13" s="45"/>
      <c r="E13" s="45"/>
      <c r="F13" s="58">
        <f>F11+F12</f>
        <v>19467373.59</v>
      </c>
      <c r="G13" s="59">
        <f>SUM(G11)</f>
        <v>7454108.67</v>
      </c>
      <c r="H13" s="60">
        <f>SUM(G13/F13)</f>
        <v>0.38290263632835536</v>
      </c>
    </row>
    <row r="14" spans="1:8" s="53" customFormat="1" ht="12.75" customHeight="1" hidden="1" thickBot="1">
      <c r="A14" s="27"/>
      <c r="B14" s="17"/>
      <c r="C14" s="64"/>
      <c r="D14" s="28"/>
      <c r="E14" s="28"/>
      <c r="F14" s="30"/>
      <c r="G14" s="65"/>
      <c r="H14" s="55"/>
    </row>
    <row r="15" spans="1:8" s="53" customFormat="1" ht="19.5" customHeight="1">
      <c r="A15" s="27"/>
      <c r="B15" s="17"/>
      <c r="C15" s="56" t="s">
        <v>8</v>
      </c>
      <c r="D15" s="28"/>
      <c r="E15" s="28"/>
      <c r="F15" s="30"/>
      <c r="G15" s="16"/>
      <c r="H15" s="55"/>
    </row>
    <row r="16" spans="1:8" s="53" customFormat="1" ht="17.25" customHeight="1">
      <c r="A16" s="42"/>
      <c r="B16" s="42"/>
      <c r="C16" s="57" t="s">
        <v>9</v>
      </c>
      <c r="D16" s="42"/>
      <c r="E16" s="42"/>
      <c r="F16" s="66"/>
      <c r="G16" s="67">
        <f>G11+F12-G64</f>
        <v>12189156.419999998</v>
      </c>
      <c r="H16" s="68"/>
    </row>
    <row r="17" spans="1:8" s="70" customFormat="1" ht="18.75" customHeight="1" hidden="1">
      <c r="A17" s="27"/>
      <c r="B17" s="27"/>
      <c r="C17" s="17"/>
      <c r="D17" s="28"/>
      <c r="E17" s="28"/>
      <c r="F17" s="30"/>
      <c r="G17" s="6"/>
      <c r="H17" s="69"/>
    </row>
    <row r="18" spans="1:8" s="70" customFormat="1" ht="18.75">
      <c r="A18" s="17"/>
      <c r="B18" s="27"/>
      <c r="C18" s="31" t="s">
        <v>10</v>
      </c>
      <c r="D18" s="6"/>
      <c r="E18" s="6"/>
      <c r="F18" s="30"/>
      <c r="G18" s="28"/>
      <c r="H18" s="71"/>
    </row>
    <row r="19" spans="1:8" s="70" customFormat="1" ht="18.75" customHeight="1" hidden="1">
      <c r="A19" s="17"/>
      <c r="B19" s="27"/>
      <c r="C19" s="111"/>
      <c r="D19" s="112"/>
      <c r="E19" s="112"/>
      <c r="F19" s="112"/>
      <c r="G19" s="113"/>
      <c r="H19" s="71"/>
    </row>
    <row r="20" spans="1:8" s="53" customFormat="1" ht="27" customHeight="1">
      <c r="A20" s="95" t="s">
        <v>11</v>
      </c>
      <c r="B20" s="96"/>
      <c r="C20" s="91" t="s">
        <v>12</v>
      </c>
      <c r="D20" s="92"/>
      <c r="E20" s="92"/>
      <c r="F20" s="93">
        <f>SUM(F23:F38)</f>
        <v>10625370.8</v>
      </c>
      <c r="G20" s="93">
        <f>SUM(G23:G37)</f>
        <v>4312255.4399999995</v>
      </c>
      <c r="H20" s="94">
        <f>SUM(G20/F20)</f>
        <v>0.40584517201037346</v>
      </c>
    </row>
    <row r="21" spans="1:8" s="53" customFormat="1" ht="35.25" customHeight="1" hidden="1">
      <c r="A21" s="88"/>
      <c r="B21" s="42"/>
      <c r="C21" s="117"/>
      <c r="D21" s="118"/>
      <c r="E21" s="118"/>
      <c r="F21" s="118"/>
      <c r="G21" s="119"/>
      <c r="H21" s="60"/>
    </row>
    <row r="22" spans="1:8" s="53" customFormat="1" ht="19.5" customHeight="1">
      <c r="A22" s="31"/>
      <c r="B22" s="17"/>
      <c r="C22" s="114" t="s">
        <v>95</v>
      </c>
      <c r="D22" s="115"/>
      <c r="E22" s="115"/>
      <c r="F22" s="115"/>
      <c r="G22" s="115"/>
      <c r="H22" s="116"/>
    </row>
    <row r="23" spans="1:8" ht="37.5">
      <c r="A23" s="8" t="s">
        <v>13</v>
      </c>
      <c r="B23" s="21" t="s">
        <v>87</v>
      </c>
      <c r="C23" s="73" t="s">
        <v>14</v>
      </c>
      <c r="D23" s="6"/>
      <c r="E23" s="20">
        <v>2240</v>
      </c>
      <c r="F23" s="6">
        <f>50000</f>
        <v>50000</v>
      </c>
      <c r="G23" s="6">
        <f>4242+4260.18+4302.6+4242+4302.6+3757.2+3211.8+3757.2+3999.6+4260.18</f>
        <v>40335.36</v>
      </c>
      <c r="H23" s="55">
        <f>SUM(G23/F23)</f>
        <v>0.8067072</v>
      </c>
    </row>
    <row r="24" spans="1:8" ht="47.25" customHeight="1">
      <c r="A24" s="8" t="s">
        <v>15</v>
      </c>
      <c r="B24" s="21" t="s">
        <v>87</v>
      </c>
      <c r="C24" s="73" t="s">
        <v>59</v>
      </c>
      <c r="D24" s="6"/>
      <c r="E24" s="20">
        <v>2240</v>
      </c>
      <c r="F24" s="6">
        <v>552375</v>
      </c>
      <c r="G24" s="6">
        <f>368250+18863.2+4233+33548.5+17721+21920.92+87838.38</f>
        <v>552375</v>
      </c>
      <c r="H24" s="55">
        <f>SUM(G24/F24)</f>
        <v>1</v>
      </c>
    </row>
    <row r="25" spans="1:8" ht="75">
      <c r="A25" s="8" t="s">
        <v>16</v>
      </c>
      <c r="B25" s="21" t="s">
        <v>87</v>
      </c>
      <c r="C25" s="74" t="s">
        <v>101</v>
      </c>
      <c r="D25" s="10" t="s">
        <v>17</v>
      </c>
      <c r="E25" s="33">
        <v>2240</v>
      </c>
      <c r="F25" s="6">
        <f>2510000+1000000</f>
        <v>3510000</v>
      </c>
      <c r="G25" s="6">
        <f>135300+93170+29700+65030+98050+91800+46850+99400+72000+26946+33250+67025+11400+60300+96719+41760+14820+82035+174590+4530+33000+10200+92800+94940-94940+96650+43280+25000+174590+91320+58660+99800+172000+67475+99600+179870+82720+127700+95420</f>
        <v>2894760</v>
      </c>
      <c r="H25" s="55">
        <f>SUM(G25/F25)</f>
        <v>0.8247179487179487</v>
      </c>
    </row>
    <row r="26" spans="1:8" ht="37.5">
      <c r="A26" s="8" t="s">
        <v>18</v>
      </c>
      <c r="B26" s="21" t="s">
        <v>87</v>
      </c>
      <c r="C26" s="75" t="s">
        <v>60</v>
      </c>
      <c r="D26" s="6"/>
      <c r="E26" s="34">
        <v>2240</v>
      </c>
      <c r="F26" s="6">
        <v>400000</v>
      </c>
      <c r="G26" s="6">
        <f>28270+38138.8+20619.11+25571.5+16327.21+7330.38+5928+11115</f>
        <v>153300</v>
      </c>
      <c r="H26" s="55">
        <f>SUM(G26/F26)</f>
        <v>0.38325</v>
      </c>
    </row>
    <row r="27" spans="1:8" ht="18.75">
      <c r="A27" s="8" t="s">
        <v>19</v>
      </c>
      <c r="B27" s="21" t="s">
        <v>87</v>
      </c>
      <c r="C27" s="75" t="s">
        <v>20</v>
      </c>
      <c r="D27" s="6"/>
      <c r="E27" s="34">
        <v>2240</v>
      </c>
      <c r="F27" s="32">
        <v>282000</v>
      </c>
      <c r="G27" s="6">
        <f>15040+54708+128968+83284</f>
        <v>282000</v>
      </c>
      <c r="H27" s="55">
        <v>0.41</v>
      </c>
    </row>
    <row r="28" spans="1:8" ht="37.5">
      <c r="A28" s="8" t="s">
        <v>21</v>
      </c>
      <c r="B28" s="21" t="s">
        <v>87</v>
      </c>
      <c r="C28" s="76" t="s">
        <v>22</v>
      </c>
      <c r="D28" s="6" t="s">
        <v>23</v>
      </c>
      <c r="E28" s="34">
        <v>2240</v>
      </c>
      <c r="F28" s="32">
        <v>300000</v>
      </c>
      <c r="G28" s="6">
        <f>57420+73940+78410+11656+12844</f>
        <v>234270</v>
      </c>
      <c r="H28" s="55">
        <f aca="true" t="shared" si="0" ref="H28:H49">SUM(G28/F28)</f>
        <v>0.7809</v>
      </c>
    </row>
    <row r="29" spans="1:8" ht="75">
      <c r="A29" s="8" t="s">
        <v>24</v>
      </c>
      <c r="B29" s="21"/>
      <c r="C29" s="75" t="s">
        <v>102</v>
      </c>
      <c r="D29" s="22"/>
      <c r="E29" s="35">
        <v>3122</v>
      </c>
      <c r="F29" s="77">
        <v>1040000</v>
      </c>
      <c r="G29" s="6">
        <v>48600</v>
      </c>
      <c r="H29" s="55">
        <f t="shared" si="0"/>
        <v>0.04673076923076923</v>
      </c>
    </row>
    <row r="30" spans="1:8" ht="37.5">
      <c r="A30" s="8" t="s">
        <v>25</v>
      </c>
      <c r="B30" s="21"/>
      <c r="C30" s="75" t="s">
        <v>80</v>
      </c>
      <c r="D30" s="22"/>
      <c r="E30" s="35">
        <v>3122</v>
      </c>
      <c r="F30" s="77">
        <f>790000-310400</f>
        <v>479600</v>
      </c>
      <c r="G30" s="6"/>
      <c r="H30" s="55">
        <f t="shared" si="0"/>
        <v>0</v>
      </c>
    </row>
    <row r="31" spans="1:8" ht="37.5">
      <c r="A31" s="8" t="s">
        <v>26</v>
      </c>
      <c r="B31" s="21"/>
      <c r="C31" s="75" t="s">
        <v>81</v>
      </c>
      <c r="D31" s="6"/>
      <c r="E31" s="35">
        <v>3122</v>
      </c>
      <c r="F31" s="77">
        <f>1120000+2000000</f>
        <v>3120000</v>
      </c>
      <c r="G31" s="6"/>
      <c r="H31" s="55">
        <f t="shared" si="0"/>
        <v>0</v>
      </c>
    </row>
    <row r="32" spans="1:8" ht="37.5">
      <c r="A32" s="8" t="s">
        <v>29</v>
      </c>
      <c r="B32" s="21"/>
      <c r="C32" s="75" t="s">
        <v>82</v>
      </c>
      <c r="D32" s="6" t="s">
        <v>27</v>
      </c>
      <c r="E32" s="35">
        <v>3110</v>
      </c>
      <c r="F32" s="77">
        <v>410000</v>
      </c>
      <c r="G32" s="6"/>
      <c r="H32" s="55">
        <f>SUM(G32/F32)</f>
        <v>0</v>
      </c>
    </row>
    <row r="33" spans="1:8" ht="37.5" customHeight="1" hidden="1">
      <c r="A33" s="8" t="s">
        <v>31</v>
      </c>
      <c r="B33" s="21" t="s">
        <v>87</v>
      </c>
      <c r="C33" s="75" t="s">
        <v>96</v>
      </c>
      <c r="D33" s="6"/>
      <c r="E33" s="35">
        <v>3210</v>
      </c>
      <c r="F33" s="77">
        <v>391395.8</v>
      </c>
      <c r="G33" s="6">
        <v>106615.08</v>
      </c>
      <c r="H33" s="55">
        <f>SUM(G33/F33)</f>
        <v>0.27239709777161636</v>
      </c>
    </row>
    <row r="34" spans="1:8" ht="37.5" customHeight="1" hidden="1">
      <c r="A34" s="8" t="s">
        <v>33</v>
      </c>
      <c r="B34" s="21"/>
      <c r="C34" s="11" t="s">
        <v>61</v>
      </c>
      <c r="D34" s="6" t="s">
        <v>28</v>
      </c>
      <c r="E34" s="35">
        <v>3110</v>
      </c>
      <c r="F34" s="78"/>
      <c r="G34" s="6"/>
      <c r="H34" s="55" t="e">
        <f t="shared" si="0"/>
        <v>#DIV/0!</v>
      </c>
    </row>
    <row r="35" spans="1:8" ht="35.25" customHeight="1" hidden="1">
      <c r="A35" s="8" t="s">
        <v>34</v>
      </c>
      <c r="B35" s="21"/>
      <c r="C35" s="11" t="s">
        <v>62</v>
      </c>
      <c r="D35" s="6" t="s">
        <v>30</v>
      </c>
      <c r="E35" s="35">
        <v>3110</v>
      </c>
      <c r="F35" s="78"/>
      <c r="G35" s="6"/>
      <c r="H35" s="55" t="e">
        <f t="shared" si="0"/>
        <v>#DIV/0!</v>
      </c>
    </row>
    <row r="36" spans="1:8" ht="56.25" customHeight="1" hidden="1">
      <c r="A36" s="8" t="s">
        <v>35</v>
      </c>
      <c r="B36" s="21"/>
      <c r="C36" s="11" t="s">
        <v>63</v>
      </c>
      <c r="D36" s="120" t="s">
        <v>32</v>
      </c>
      <c r="E36" s="35">
        <v>3110</v>
      </c>
      <c r="F36" s="78"/>
      <c r="G36" s="6"/>
      <c r="H36" s="55" t="e">
        <f t="shared" si="0"/>
        <v>#DIV/0!</v>
      </c>
    </row>
    <row r="37" spans="1:8" ht="56.25" customHeight="1" hidden="1">
      <c r="A37" s="8" t="s">
        <v>64</v>
      </c>
      <c r="B37" s="21"/>
      <c r="C37" s="11" t="s">
        <v>65</v>
      </c>
      <c r="D37" s="120"/>
      <c r="E37" s="35">
        <v>3110</v>
      </c>
      <c r="F37" s="78"/>
      <c r="G37" s="6"/>
      <c r="H37" s="55" t="e">
        <f t="shared" si="0"/>
        <v>#DIV/0!</v>
      </c>
    </row>
    <row r="38" spans="1:8" ht="37.5">
      <c r="A38" s="8" t="s">
        <v>33</v>
      </c>
      <c r="B38" s="12"/>
      <c r="C38" s="102" t="s">
        <v>103</v>
      </c>
      <c r="D38" s="103"/>
      <c r="E38" s="104">
        <v>2240</v>
      </c>
      <c r="F38" s="105">
        <v>90000</v>
      </c>
      <c r="G38" s="104"/>
      <c r="H38" s="55">
        <f>SUM(G38/F38)</f>
        <v>0</v>
      </c>
    </row>
    <row r="39" spans="1:8" ht="21" customHeight="1">
      <c r="A39" s="89" t="s">
        <v>36</v>
      </c>
      <c r="B39" s="90"/>
      <c r="C39" s="91" t="s">
        <v>37</v>
      </c>
      <c r="D39" s="92"/>
      <c r="E39" s="92"/>
      <c r="F39" s="93">
        <f>F40+F47</f>
        <v>6533999.9399999995</v>
      </c>
      <c r="G39" s="93">
        <f>G40+G47</f>
        <v>1376354.3399999999</v>
      </c>
      <c r="H39" s="94">
        <f t="shared" si="0"/>
        <v>0.21064498816019273</v>
      </c>
    </row>
    <row r="40" spans="1:8" ht="43.5" customHeight="1">
      <c r="A40" s="36"/>
      <c r="B40" s="37"/>
      <c r="C40" s="87" t="s">
        <v>95</v>
      </c>
      <c r="D40" s="84"/>
      <c r="E40" s="84"/>
      <c r="F40" s="85">
        <f>F41+F42+F43+F44+F45+F46</f>
        <v>4243645.9399999995</v>
      </c>
      <c r="G40" s="86">
        <f>G41+G42+G43+G44+G45+G46</f>
        <v>1376354.3399999999</v>
      </c>
      <c r="H40" s="72">
        <f t="shared" si="0"/>
        <v>0.3243329814645187</v>
      </c>
    </row>
    <row r="41" spans="1:8" ht="25.5" customHeight="1">
      <c r="A41" s="8" t="s">
        <v>38</v>
      </c>
      <c r="B41" s="21" t="s">
        <v>87</v>
      </c>
      <c r="C41" s="79" t="s">
        <v>66</v>
      </c>
      <c r="D41" s="6"/>
      <c r="E41" s="34">
        <v>2210</v>
      </c>
      <c r="F41" s="77">
        <v>1664000</v>
      </c>
      <c r="G41" s="6">
        <v>424320</v>
      </c>
      <c r="H41" s="55">
        <f t="shared" si="0"/>
        <v>0.255</v>
      </c>
    </row>
    <row r="42" spans="1:8" ht="18.75">
      <c r="A42" s="8" t="s">
        <v>39</v>
      </c>
      <c r="B42" s="21" t="s">
        <v>87</v>
      </c>
      <c r="C42" s="79" t="s">
        <v>67</v>
      </c>
      <c r="D42" s="6"/>
      <c r="E42" s="34">
        <v>2210</v>
      </c>
      <c r="F42" s="77">
        <f>200000+80000</f>
        <v>280000</v>
      </c>
      <c r="G42" s="6"/>
      <c r="H42" s="55">
        <f t="shared" si="0"/>
        <v>0</v>
      </c>
    </row>
    <row r="43" spans="1:8" ht="35.25" customHeight="1">
      <c r="A43" s="8" t="s">
        <v>40</v>
      </c>
      <c r="B43" s="21" t="s">
        <v>87</v>
      </c>
      <c r="C43" s="75" t="s">
        <v>68</v>
      </c>
      <c r="D43" s="6"/>
      <c r="E43" s="34">
        <v>2240</v>
      </c>
      <c r="F43" s="77">
        <v>99999.94</v>
      </c>
      <c r="G43" s="6">
        <f>9999.94+24999.48+20832.9+20832.9+23332.85</f>
        <v>99998.07</v>
      </c>
      <c r="H43" s="55">
        <f t="shared" si="0"/>
        <v>0.99998129998878</v>
      </c>
    </row>
    <row r="44" spans="1:8" ht="23.25" customHeight="1">
      <c r="A44" s="8" t="s">
        <v>41</v>
      </c>
      <c r="B44" s="21" t="s">
        <v>87</v>
      </c>
      <c r="C44" s="79" t="s">
        <v>69</v>
      </c>
      <c r="D44" s="6"/>
      <c r="E44" s="34">
        <v>3110</v>
      </c>
      <c r="F44" s="29">
        <v>600000</v>
      </c>
      <c r="G44" s="80"/>
      <c r="H44" s="55">
        <f t="shared" si="0"/>
        <v>0</v>
      </c>
    </row>
    <row r="45" spans="1:8" ht="26.25" customHeight="1">
      <c r="A45" s="23" t="s">
        <v>42</v>
      </c>
      <c r="B45" s="21" t="s">
        <v>87</v>
      </c>
      <c r="C45" s="79" t="s">
        <v>43</v>
      </c>
      <c r="D45" s="6"/>
      <c r="E45" s="34">
        <v>2240</v>
      </c>
      <c r="F45" s="29">
        <v>600000</v>
      </c>
      <c r="G45" s="6">
        <f>22980+46368+22032+30228+49445.7+33307.68+51477+33182.64+18876+61308.09+78501.29+24072</f>
        <v>471778.39999999997</v>
      </c>
      <c r="H45" s="55">
        <f t="shared" si="0"/>
        <v>0.7862973333333333</v>
      </c>
    </row>
    <row r="46" spans="1:8" ht="27.75" customHeight="1">
      <c r="A46" s="23" t="s">
        <v>44</v>
      </c>
      <c r="B46" s="21"/>
      <c r="C46" s="75" t="s">
        <v>85</v>
      </c>
      <c r="D46" s="6"/>
      <c r="E46" s="34">
        <v>3142</v>
      </c>
      <c r="F46" s="6">
        <f>3000000-2000354</f>
        <v>999646</v>
      </c>
      <c r="G46" s="6">
        <f>285460+89466.8+5331.07</f>
        <v>380257.87</v>
      </c>
      <c r="H46" s="55">
        <f t="shared" si="0"/>
        <v>0.38039252895525016</v>
      </c>
    </row>
    <row r="47" spans="1:8" ht="27.75">
      <c r="A47" s="23"/>
      <c r="B47" s="21"/>
      <c r="C47" s="87" t="s">
        <v>97</v>
      </c>
      <c r="D47" s="84"/>
      <c r="E47" s="84"/>
      <c r="F47" s="86">
        <f>F48+F49</f>
        <v>2290354</v>
      </c>
      <c r="G47" s="86">
        <f>G48+G49</f>
        <v>0</v>
      </c>
      <c r="H47" s="55">
        <f t="shared" si="0"/>
        <v>0</v>
      </c>
    </row>
    <row r="48" spans="1:8" ht="40.5" customHeight="1">
      <c r="A48" s="23" t="s">
        <v>71</v>
      </c>
      <c r="B48" s="21"/>
      <c r="C48" s="75" t="s">
        <v>84</v>
      </c>
      <c r="D48" s="6"/>
      <c r="E48" s="34">
        <v>3122</v>
      </c>
      <c r="F48" s="6">
        <v>290000</v>
      </c>
      <c r="G48" s="6"/>
      <c r="H48" s="55">
        <f t="shared" si="0"/>
        <v>0</v>
      </c>
    </row>
    <row r="49" spans="1:8" ht="40.5" customHeight="1" hidden="1">
      <c r="A49" s="23" t="s">
        <v>83</v>
      </c>
      <c r="B49" s="21"/>
      <c r="C49" s="82" t="s">
        <v>98</v>
      </c>
      <c r="D49" s="40"/>
      <c r="E49" s="41"/>
      <c r="F49" s="81">
        <v>2000354</v>
      </c>
      <c r="G49" s="6"/>
      <c r="H49" s="55">
        <f t="shared" si="0"/>
        <v>0</v>
      </c>
    </row>
    <row r="50" spans="1:8" ht="38.25" customHeight="1">
      <c r="A50" s="23" t="s">
        <v>83</v>
      </c>
      <c r="B50" s="38" t="s">
        <v>87</v>
      </c>
      <c r="C50" s="82" t="s">
        <v>70</v>
      </c>
      <c r="D50" s="6"/>
      <c r="E50" s="34">
        <v>2240</v>
      </c>
      <c r="F50" s="81"/>
      <c r="G50" s="6"/>
      <c r="H50" s="55"/>
    </row>
    <row r="51" spans="1:8" ht="21.75" customHeight="1">
      <c r="A51" s="89" t="s">
        <v>45</v>
      </c>
      <c r="B51" s="90"/>
      <c r="C51" s="97" t="s">
        <v>46</v>
      </c>
      <c r="D51" s="92"/>
      <c r="E51" s="92"/>
      <c r="F51" s="93">
        <f>SUM(F53:F54)</f>
        <v>90000</v>
      </c>
      <c r="G51" s="93">
        <f>SUM(G54)</f>
        <v>0</v>
      </c>
      <c r="H51" s="94">
        <f>SUM(G51/F51)</f>
        <v>0</v>
      </c>
    </row>
    <row r="52" spans="1:8" ht="43.5" customHeight="1">
      <c r="A52" s="36"/>
      <c r="B52" s="37"/>
      <c r="C52" s="106" t="s">
        <v>95</v>
      </c>
      <c r="D52" s="107"/>
      <c r="E52" s="107"/>
      <c r="F52" s="107"/>
      <c r="G52" s="107"/>
      <c r="H52" s="108"/>
    </row>
    <row r="53" spans="1:8" ht="24.75" customHeight="1">
      <c r="A53" s="8" t="s">
        <v>47</v>
      </c>
      <c r="B53" s="21" t="s">
        <v>87</v>
      </c>
      <c r="C53" s="76" t="s">
        <v>48</v>
      </c>
      <c r="D53" s="28"/>
      <c r="E53" s="39">
        <v>2240</v>
      </c>
      <c r="F53" s="29">
        <v>40000</v>
      </c>
      <c r="G53" s="30"/>
      <c r="H53" s="55">
        <f>SUM(G53/F53)</f>
        <v>0</v>
      </c>
    </row>
    <row r="54" spans="1:8" ht="18.75">
      <c r="A54" s="8" t="s">
        <v>72</v>
      </c>
      <c r="B54" s="21" t="s">
        <v>87</v>
      </c>
      <c r="C54" s="83" t="s">
        <v>73</v>
      </c>
      <c r="D54" s="6"/>
      <c r="E54" s="34">
        <v>2210</v>
      </c>
      <c r="F54" s="81">
        <v>50000</v>
      </c>
      <c r="G54" s="6"/>
      <c r="H54" s="55">
        <f>SUM(G54/F54)</f>
        <v>0</v>
      </c>
    </row>
    <row r="55" spans="1:8" ht="21" customHeight="1">
      <c r="A55" s="89" t="s">
        <v>49</v>
      </c>
      <c r="B55" s="90"/>
      <c r="C55" s="91" t="s">
        <v>50</v>
      </c>
      <c r="D55" s="92"/>
      <c r="E55" s="92"/>
      <c r="F55" s="93">
        <f>SUM(F57:F62)</f>
        <v>2218002.8499999996</v>
      </c>
      <c r="G55" s="93">
        <f>SUM(G57:G62)</f>
        <v>293016.06</v>
      </c>
      <c r="H55" s="94">
        <f>SUM(G55/F55)</f>
        <v>0.13210806289090207</v>
      </c>
    </row>
    <row r="56" spans="1:8" ht="18.75">
      <c r="A56" s="36"/>
      <c r="B56" s="37"/>
      <c r="C56" s="106" t="s">
        <v>95</v>
      </c>
      <c r="D56" s="107"/>
      <c r="E56" s="107"/>
      <c r="F56" s="107"/>
      <c r="G56" s="107"/>
      <c r="H56" s="108"/>
    </row>
    <row r="57" spans="1:8" ht="50.25" customHeight="1">
      <c r="A57" s="8" t="s">
        <v>51</v>
      </c>
      <c r="B57" s="21" t="s">
        <v>87</v>
      </c>
      <c r="C57" s="83" t="s">
        <v>92</v>
      </c>
      <c r="D57" s="6"/>
      <c r="E57" s="34">
        <v>2210</v>
      </c>
      <c r="F57" s="77">
        <v>106000</v>
      </c>
      <c r="G57" s="6">
        <f>16000</f>
        <v>16000</v>
      </c>
      <c r="H57" s="55">
        <f aca="true" t="shared" si="1" ref="H57:H62">SUM(G57/F57)</f>
        <v>0.1509433962264151</v>
      </c>
    </row>
    <row r="58" spans="1:8" ht="40.5" customHeight="1">
      <c r="A58" s="23" t="s">
        <v>52</v>
      </c>
      <c r="B58" s="21" t="s">
        <v>87</v>
      </c>
      <c r="C58" s="83" t="s">
        <v>74</v>
      </c>
      <c r="D58" s="17"/>
      <c r="E58" s="98" t="s">
        <v>99</v>
      </c>
      <c r="F58" s="77">
        <f>672145.06+856673.59-391395.8</f>
        <v>1137422.8499999999</v>
      </c>
      <c r="G58" s="6">
        <f>95860+98550</f>
        <v>194410</v>
      </c>
      <c r="H58" s="55">
        <f t="shared" si="1"/>
        <v>0.17092148271858618</v>
      </c>
    </row>
    <row r="59" spans="1:8" ht="39" customHeight="1">
      <c r="A59" s="23" t="s">
        <v>53</v>
      </c>
      <c r="B59" s="21" t="s">
        <v>87</v>
      </c>
      <c r="C59" s="83" t="s">
        <v>75</v>
      </c>
      <c r="D59" s="17"/>
      <c r="E59" s="34">
        <v>2240</v>
      </c>
      <c r="F59" s="77">
        <v>94180</v>
      </c>
      <c r="G59" s="6"/>
      <c r="H59" s="55">
        <f t="shared" si="1"/>
        <v>0</v>
      </c>
    </row>
    <row r="60" spans="1:8" ht="40.5" customHeight="1">
      <c r="A60" s="23" t="s">
        <v>54</v>
      </c>
      <c r="B60" s="21" t="s">
        <v>87</v>
      </c>
      <c r="C60" s="83" t="s">
        <v>76</v>
      </c>
      <c r="D60" s="17"/>
      <c r="E60" s="20">
        <v>2240</v>
      </c>
      <c r="F60" s="77">
        <v>100000</v>
      </c>
      <c r="G60" s="6"/>
      <c r="H60" s="55">
        <f t="shared" si="1"/>
        <v>0</v>
      </c>
    </row>
    <row r="61" spans="1:8" ht="37.5">
      <c r="A61" s="8" t="s">
        <v>55</v>
      </c>
      <c r="B61" s="21" t="s">
        <v>87</v>
      </c>
      <c r="C61" s="83" t="s">
        <v>77</v>
      </c>
      <c r="D61" s="17"/>
      <c r="E61" s="20">
        <v>3210</v>
      </c>
      <c r="F61" s="77">
        <f>350000+120000</f>
        <v>470000</v>
      </c>
      <c r="G61" s="6"/>
      <c r="H61" s="55">
        <f t="shared" si="1"/>
        <v>0</v>
      </c>
    </row>
    <row r="62" spans="1:8" ht="37.5">
      <c r="A62" s="8" t="s">
        <v>78</v>
      </c>
      <c r="B62" s="21"/>
      <c r="C62" s="11" t="s">
        <v>100</v>
      </c>
      <c r="D62" s="40"/>
      <c r="E62" s="41">
        <v>3142</v>
      </c>
      <c r="F62" s="78">
        <v>310400</v>
      </c>
      <c r="G62" s="6">
        <v>82606.06</v>
      </c>
      <c r="H62" s="55">
        <f t="shared" si="1"/>
        <v>0.2661277706185567</v>
      </c>
    </row>
    <row r="63" spans="1:8" ht="18.75">
      <c r="A63" s="8"/>
      <c r="B63" s="21"/>
      <c r="C63" s="75"/>
      <c r="D63" s="40"/>
      <c r="E63" s="41"/>
      <c r="F63" s="78"/>
      <c r="G63" s="6"/>
      <c r="H63" s="55"/>
    </row>
    <row r="64" spans="1:8" ht="18.75">
      <c r="A64" s="46"/>
      <c r="B64" s="42"/>
      <c r="C64" s="47" t="s">
        <v>56</v>
      </c>
      <c r="D64" s="45"/>
      <c r="E64" s="45"/>
      <c r="F64" s="58">
        <f>SUM(F20+F39+F51+F55)</f>
        <v>19467373.590000004</v>
      </c>
      <c r="G64" s="58">
        <f>SUM(G51+G55+G39+G20)</f>
        <v>5981625.84</v>
      </c>
      <c r="H64" s="60">
        <f>SUM(G64/F64)</f>
        <v>0.3072641418394847</v>
      </c>
    </row>
    <row r="65" spans="1:8" ht="18.75">
      <c r="A65" s="13" t="s">
        <v>57</v>
      </c>
      <c r="B65" s="13"/>
      <c r="C65" s="13"/>
      <c r="D65" s="7"/>
      <c r="E65" s="7"/>
      <c r="F65" s="14"/>
      <c r="G65" s="7"/>
      <c r="H65" s="7"/>
    </row>
    <row r="66" spans="1:8" ht="18.75">
      <c r="A66" s="13" t="s">
        <v>58</v>
      </c>
      <c r="B66" s="13"/>
      <c r="C66" s="13"/>
      <c r="D66" s="12"/>
      <c r="E66" s="12"/>
      <c r="F66" s="15"/>
      <c r="G66" s="12"/>
      <c r="H66" s="7"/>
    </row>
  </sheetData>
  <mergeCells count="8">
    <mergeCell ref="C56:H56"/>
    <mergeCell ref="A4:H4"/>
    <mergeCell ref="A5:H5"/>
    <mergeCell ref="C19:G19"/>
    <mergeCell ref="C22:H22"/>
    <mergeCell ref="C21:G21"/>
    <mergeCell ref="D36:D37"/>
    <mergeCell ref="C52:H52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fmg1</cp:lastModifiedBy>
  <cp:lastPrinted>2014-09-02T11:38:45Z</cp:lastPrinted>
  <dcterms:created xsi:type="dcterms:W3CDTF">2013-11-11T09:09:31Z</dcterms:created>
  <dcterms:modified xsi:type="dcterms:W3CDTF">2014-11-17T08:30:27Z</dcterms:modified>
  <cp:category/>
  <cp:version/>
  <cp:contentType/>
  <cp:contentStatus/>
</cp:coreProperties>
</file>